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20" yWindow="270" windowWidth="17820" windowHeight="12465" activeTab="0"/>
  </bookViews>
  <sheets>
    <sheet name="KNO3_PO4 calc" sheetId="1" r:id="rId1"/>
  </sheets>
  <definedNames>
    <definedName name="HTML_CodePage" hidden="1">1252</definedName>
    <definedName name="HTML_Control" hidden="1">{"'Sheet1'!$A$1:$H$57"}</definedName>
    <definedName name="HTML_Description" hidden="1">""</definedName>
    <definedName name="HTML_Email" hidden="1">""</definedName>
    <definedName name="HTML_Header" hidden="1">"Sheet1"</definedName>
    <definedName name="HTML_LastUpdate" hidden="1">"1/12/06"</definedName>
    <definedName name="HTML_LineAfter" hidden="1">FALSE</definedName>
    <definedName name="HTML_LineBefore" hidden="1">FALSE</definedName>
    <definedName name="HTML_Name" hidden="1">"Rob"</definedName>
    <definedName name="HTML_OBDlg2" hidden="1">TRUE</definedName>
    <definedName name="HTML_OBDlg4" hidden="1">TRUE</definedName>
    <definedName name="HTML_OS" hidden="1">0</definedName>
    <definedName name="HTML_PathFile" hidden="1">"C:\WINNT\Profiles\Hulsmar\Desktop\MyHTML.htm"</definedName>
    <definedName name="HTML_Title" hidden="1">"NO3_PO4_open"</definedName>
    <definedName name="TABLE" localSheetId="0">'KNO3_PO4 calc'!$N$24:$P$24</definedName>
    <definedName name="TABLE_2" localSheetId="0">'KNO3_PO4 calc'!$N$25:$P$25</definedName>
  </definedNames>
  <calcPr fullCalcOnLoad="1"/>
</workbook>
</file>

<file path=xl/comments1.xml><?xml version="1.0" encoding="utf-8"?>
<comments xmlns="http://schemas.openxmlformats.org/spreadsheetml/2006/main">
  <authors>
    <author>Rob</author>
  </authors>
  <commentList>
    <comment ref="C11" authorId="0">
      <text>
        <r>
          <rPr>
            <b/>
            <sz val="8"/>
            <rFont val="Tahoma"/>
            <family val="0"/>
          </rPr>
          <t xml:space="preserve">Vul hier de inhoud van het aquarium in.
</t>
        </r>
        <r>
          <rPr>
            <sz val="8"/>
            <rFont val="Tahoma"/>
            <family val="0"/>
          </rPr>
          <t xml:space="preserve">
</t>
        </r>
      </text>
    </comment>
    <comment ref="D46" authorId="0">
      <text>
        <r>
          <rPr>
            <b/>
            <sz val="8"/>
            <rFont val="Tahoma"/>
            <family val="0"/>
          </rPr>
          <t>Hier kan je uitrekenen wat het eindresultaat is indien je een bepaalde hoeveelheid stockoplossing aan je aquariumwater toevoegd.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Selecteer het fosfaatzout dat je gebruikt.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0"/>
          </rPr>
          <t>Vul hier de concentratie van de stockoplossing in.</t>
        </r>
        <r>
          <rPr>
            <sz val="8"/>
            <rFont val="Tahoma"/>
            <family val="0"/>
          </rPr>
          <t xml:space="preserve">
</t>
        </r>
      </text>
    </comment>
    <comment ref="C43" authorId="0">
      <text>
        <r>
          <rPr>
            <b/>
            <sz val="8"/>
            <rFont val="Tahoma"/>
            <family val="0"/>
          </rPr>
          <t>Hier verschijnt de hoeveelheid stockoplossing die moet worden toegevoegd aan het aquariumwater om het gewenste PO4 gehalte te bereiken.</t>
        </r>
        <r>
          <rPr>
            <sz val="8"/>
            <rFont val="Tahoma"/>
            <family val="0"/>
          </rPr>
          <t xml:space="preserve">
</t>
        </r>
      </text>
    </comment>
    <comment ref="C48" authorId="0">
      <text>
        <r>
          <rPr>
            <b/>
            <sz val="8"/>
            <rFont val="Tahoma"/>
            <family val="0"/>
          </rPr>
          <t xml:space="preserve">Vul hier de hoeveelheid stockoplossing in die je wil gaan toevoegen.
</t>
        </r>
      </text>
    </comment>
    <comment ref="C50" authorId="0">
      <text>
        <r>
          <rPr>
            <b/>
            <sz val="8"/>
            <rFont val="Tahoma"/>
            <family val="2"/>
          </rPr>
          <t>Hier verschijnt de toename van het PO4 gehalte van het aquariumwater na toevoeging van de hier ingevulde hoeveelheid stockoplossing.</t>
        </r>
        <r>
          <rPr>
            <sz val="8"/>
            <rFont val="Tahoma"/>
            <family val="0"/>
          </rPr>
          <t xml:space="preserve">
</t>
        </r>
      </text>
    </comment>
    <comment ref="C40" authorId="0">
      <text>
        <r>
          <rPr>
            <b/>
            <sz val="8"/>
            <rFont val="Tahoma"/>
            <family val="0"/>
          </rPr>
          <t>Vul hier het
huidige PO4 gehalte in.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Version 1.0
© Robby 2006</t>
        </r>
        <r>
          <rPr>
            <sz val="8"/>
            <rFont val="Tahoma"/>
            <family val="0"/>
          </rPr>
          <t xml:space="preserve">
</t>
        </r>
      </text>
    </comment>
    <comment ref="C41" authorId="0">
      <text>
        <r>
          <rPr>
            <b/>
            <sz val="8"/>
            <rFont val="Tahoma"/>
            <family val="0"/>
          </rPr>
          <t>Vul hier het uiteindelijke PO4 gehalte in dat je wilt bereiken.</t>
        </r>
        <r>
          <rPr>
            <sz val="8"/>
            <rFont val="Tahoma"/>
            <family val="0"/>
          </rPr>
          <t xml:space="preserve">
</t>
        </r>
      </text>
    </comment>
    <comment ref="D26" authorId="0">
      <text>
        <r>
          <rPr>
            <b/>
            <sz val="8"/>
            <rFont val="Tahoma"/>
            <family val="0"/>
          </rPr>
          <t>Hier kan je uitrekenen wat het eindresultaat is indien je een bepaalde hoeveelheid stockoplossing aan je aquariumwater toevoegd.</t>
        </r>
        <r>
          <rPr>
            <sz val="8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8"/>
            <rFont val="Tahoma"/>
            <family val="0"/>
          </rPr>
          <t>Vul hier de concentratie van de stockoplossing in.</t>
        </r>
        <r>
          <rPr>
            <sz val="8"/>
            <rFont val="Tahoma"/>
            <family val="0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0"/>
          </rPr>
          <t>Vul hier het
huidige NO3 gehalte in.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>Vul hier het uiteindelijke NO3 gehalte in dat je wilt bereiken.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Hier verschijnt de hoeveelheid stockoplossing die moet worden toegevoegd aan het aquariumwater om het gewenste NO3 gehalte te bereiken.</t>
        </r>
        <r>
          <rPr>
            <sz val="8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8"/>
            <rFont val="Tahoma"/>
            <family val="0"/>
          </rPr>
          <t xml:space="preserve">Vul hier de hoeveelheid stockoplossing in die je wil gaan toevoegen.
</t>
        </r>
      </text>
    </comment>
    <comment ref="C30" authorId="0">
      <text>
        <r>
          <rPr>
            <b/>
            <sz val="8"/>
            <rFont val="Tahoma"/>
            <family val="2"/>
          </rPr>
          <t>Hier verschijnt de toename van het NO3 gehalte van het aquariumwater na toevoeging van de hier ingevulde hoeveelheid stockoplossing.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<sst xmlns="http://schemas.openxmlformats.org/spreadsheetml/2006/main" count="66" uniqueCount="49">
  <si>
    <t>ml</t>
  </si>
  <si>
    <t>P</t>
  </si>
  <si>
    <t>K</t>
  </si>
  <si>
    <t>N</t>
  </si>
  <si>
    <t>O</t>
  </si>
  <si>
    <t>H</t>
  </si>
  <si>
    <t xml:space="preserve">gewicht 1 molecuul KNO3 = </t>
  </si>
  <si>
    <t>S</t>
  </si>
  <si>
    <t xml:space="preserve">gewicht molucuul NO3 = </t>
  </si>
  <si>
    <t>Mg</t>
  </si>
  <si>
    <t>NO3</t>
  </si>
  <si>
    <t>Kalium</t>
  </si>
  <si>
    <t>Stikstof</t>
  </si>
  <si>
    <t>Ca</t>
  </si>
  <si>
    <t>verhouding met KNO3 =</t>
  </si>
  <si>
    <t>Cl</t>
  </si>
  <si>
    <t xml:space="preserve">liter </t>
  </si>
  <si>
    <t>gr KNO3</t>
  </si>
  <si>
    <t xml:space="preserve">gewicht 1 molecuul KH2PO4 = </t>
  </si>
  <si>
    <t xml:space="preserve">gewicht molucuul PO4 = </t>
  </si>
  <si>
    <t>gr KH2PO4</t>
  </si>
  <si>
    <t>Stockoplossing:</t>
  </si>
  <si>
    <t>Inhoud aquarium:</t>
  </si>
  <si>
    <t>Calculatie van ppm naar ml</t>
  </si>
  <si>
    <t>KNO3</t>
  </si>
  <si>
    <t>KH2PO4</t>
  </si>
  <si>
    <t>NO3 / PO4  calculator</t>
  </si>
  <si>
    <t>K2HPO4</t>
  </si>
  <si>
    <t>K3PO4</t>
  </si>
  <si>
    <t>Toe te voegen stockopl.:</t>
  </si>
  <si>
    <t>Toevoeging:</t>
  </si>
  <si>
    <t>Gewenst NO3 gehalte:</t>
  </si>
  <si>
    <t>Huidig NO3 gehalte:</t>
  </si>
  <si>
    <t>Gewenst PO4 gehalte:</t>
  </si>
  <si>
    <t>Huidig PO4 gehalte:</t>
  </si>
  <si>
    <t>LIST</t>
  </si>
  <si>
    <t xml:space="preserve">gewicht </t>
  </si>
  <si>
    <t>gewicht</t>
  </si>
  <si>
    <t xml:space="preserve">ff tijdelijk vasthouden hoeveel gr er nodig is </t>
  </si>
  <si>
    <t>Ca(NO3)2.4H2O</t>
  </si>
  <si>
    <t>NaH2PO4, Na2HPO4, H3PO4</t>
  </si>
  <si>
    <t>Nog doen:</t>
  </si>
  <si>
    <t>ppm (mg/l)</t>
  </si>
  <si>
    <t>Calculatie van ml naar ppm</t>
  </si>
  <si>
    <t>Extra PO4:</t>
  </si>
  <si>
    <t>Extra NO3:</t>
  </si>
  <si>
    <t>Na</t>
  </si>
  <si>
    <t>Na3PO4</t>
  </si>
  <si>
    <t xml:space="preserve">gewicht 1 molecuul Na3PO4 = 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</si>
</sst>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;;;"/>
    <numFmt numFmtId="174" formatCode="0.000"/>
    <numFmt numFmtId="175" formatCode="0.0"/>
  </numFmts>
  <fonts count="44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5" fontId="1" fillId="0" borderId="0" xfId="0" applyNumberFormat="1" applyFont="1" applyFill="1" applyBorder="1" applyAlignment="1" applyProtection="1">
      <alignment horizontal="right"/>
      <protection locked="0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2" fontId="0" fillId="33" borderId="16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33" borderId="11" xfId="0" applyFill="1" applyBorder="1" applyAlignment="1">
      <alignment horizontal="right"/>
    </xf>
    <xf numFmtId="0" fontId="3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0" fillId="33" borderId="17" xfId="0" applyFill="1" applyBorder="1" applyAlignment="1">
      <alignment/>
    </xf>
    <xf numFmtId="2" fontId="2" fillId="33" borderId="16" xfId="0" applyNumberFormat="1" applyFont="1" applyFill="1" applyBorder="1" applyAlignment="1">
      <alignment/>
    </xf>
    <xf numFmtId="172" fontId="4" fillId="33" borderId="16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2" fontId="0" fillId="33" borderId="14" xfId="0" applyNumberFormat="1" applyFill="1" applyBorder="1" applyAlignment="1">
      <alignment/>
    </xf>
    <xf numFmtId="0" fontId="0" fillId="33" borderId="13" xfId="0" applyFill="1" applyBorder="1" applyAlignment="1" quotePrefix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2F0F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aquaplantexchange.nl/" TargetMode="External" /><Relationship Id="rId3" Type="http://schemas.openxmlformats.org/officeDocument/2006/relationships/hyperlink" Target="http://www.aquaplantexchange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2209800</xdr:colOff>
      <xdr:row>0</xdr:row>
      <xdr:rowOff>28575</xdr:rowOff>
    </xdr:from>
    <xdr:to>
      <xdr:col>8</xdr:col>
      <xdr:colOff>133350</xdr:colOff>
      <xdr:row>6</xdr:row>
      <xdr:rowOff>9525</xdr:rowOff>
    </xdr:to>
    <xdr:pic>
      <xdr:nvPicPr>
        <xdr:cNvPr id="1" name="Picture 2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8575"/>
          <a:ext cx="42386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53"/>
  <sheetViews>
    <sheetView tabSelected="1" zoomScalePageLayoutView="0" workbookViewId="0" topLeftCell="A1">
      <selection activeCell="G43" sqref="G43"/>
    </sheetView>
  </sheetViews>
  <sheetFormatPr defaultColWidth="0" defaultRowHeight="12.75" zeroHeight="1"/>
  <cols>
    <col min="1" max="1" width="35.7109375" style="0" customWidth="1"/>
    <col min="2" max="2" width="9.140625" style="0" customWidth="1"/>
    <col min="3" max="3" width="12.421875" style="0" customWidth="1"/>
    <col min="4" max="5" width="9.140625" style="0" customWidth="1"/>
    <col min="6" max="6" width="7.140625" style="0" customWidth="1"/>
    <col min="7" max="7" width="9.140625" style="0" customWidth="1"/>
    <col min="8" max="8" width="2.8515625" style="0" customWidth="1"/>
    <col min="9" max="9" width="35.7109375" style="0" customWidth="1"/>
    <col min="10" max="14" width="9.140625" style="0" hidden="1" customWidth="1"/>
    <col min="15" max="15" width="17.8515625" style="0" hidden="1" customWidth="1"/>
    <col min="16" max="16384" width="9.140625" style="0" hidden="1" customWidth="1"/>
  </cols>
  <sheetData>
    <row r="1" spans="1:9" ht="12.75">
      <c r="A1" s="30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11"/>
      <c r="B3" s="12"/>
      <c r="C3" s="12"/>
      <c r="D3" s="12"/>
      <c r="E3" s="12"/>
      <c r="F3" s="12"/>
      <c r="G3" s="12"/>
      <c r="H3" s="12"/>
      <c r="I3" s="13"/>
    </row>
    <row r="4" spans="1:9" ht="12.75">
      <c r="A4" s="11"/>
      <c r="B4" s="12"/>
      <c r="C4" s="12"/>
      <c r="D4" s="12"/>
      <c r="E4" s="12">
        <v>2</v>
      </c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11"/>
      <c r="B6" s="12"/>
      <c r="C6" s="12"/>
      <c r="D6" s="12"/>
      <c r="E6" s="12"/>
      <c r="F6" s="12"/>
      <c r="G6" s="12"/>
      <c r="H6" s="12"/>
      <c r="I6" s="13"/>
    </row>
    <row r="7" spans="1:12" ht="12.75">
      <c r="A7" s="11"/>
      <c r="B7" s="12"/>
      <c r="C7" s="12"/>
      <c r="D7" s="12"/>
      <c r="E7" s="12"/>
      <c r="F7" s="12"/>
      <c r="G7" s="12"/>
      <c r="H7" s="12"/>
      <c r="I7" s="13"/>
      <c r="K7" s="1" t="s">
        <v>1</v>
      </c>
      <c r="L7" s="1">
        <v>30.97</v>
      </c>
    </row>
    <row r="8" spans="1:12" ht="18">
      <c r="A8" s="11"/>
      <c r="B8" s="37" t="s">
        <v>26</v>
      </c>
      <c r="C8" s="12"/>
      <c r="D8" s="12"/>
      <c r="E8" s="12"/>
      <c r="F8" s="12"/>
      <c r="G8" s="12"/>
      <c r="H8" s="12"/>
      <c r="I8" s="13"/>
      <c r="K8" s="1" t="s">
        <v>2</v>
      </c>
      <c r="L8" s="1">
        <v>39.09</v>
      </c>
    </row>
    <row r="9" spans="1:12" ht="12.75" customHeight="1">
      <c r="A9" s="11"/>
      <c r="B9" s="12"/>
      <c r="C9" s="12"/>
      <c r="D9" s="12"/>
      <c r="E9" s="12"/>
      <c r="F9" s="12"/>
      <c r="G9" s="12"/>
      <c r="H9" s="12"/>
      <c r="I9" s="13"/>
      <c r="K9" s="1" t="s">
        <v>3</v>
      </c>
      <c r="L9" s="1">
        <v>14.01</v>
      </c>
    </row>
    <row r="10" spans="1:12" ht="12.75">
      <c r="A10" s="30"/>
      <c r="B10" s="9"/>
      <c r="C10" s="9"/>
      <c r="D10" s="9"/>
      <c r="E10" s="9"/>
      <c r="F10" s="9"/>
      <c r="G10" s="9"/>
      <c r="H10" s="9"/>
      <c r="I10" s="10"/>
      <c r="K10" s="1" t="s">
        <v>4</v>
      </c>
      <c r="L10" s="1">
        <v>15.99</v>
      </c>
    </row>
    <row r="11" spans="1:12" ht="12.75">
      <c r="A11" s="11"/>
      <c r="B11" s="35" t="s">
        <v>22</v>
      </c>
      <c r="C11" s="12"/>
      <c r="D11" s="32">
        <v>0</v>
      </c>
      <c r="E11" s="36" t="s">
        <v>16</v>
      </c>
      <c r="F11" s="12"/>
      <c r="G11" s="12"/>
      <c r="H11" s="12"/>
      <c r="I11" s="13"/>
      <c r="K11" s="1" t="s">
        <v>5</v>
      </c>
      <c r="L11" s="1">
        <v>1.008</v>
      </c>
    </row>
    <row r="12" spans="1:16" ht="12.75">
      <c r="A12" s="20"/>
      <c r="B12" s="21"/>
      <c r="C12" s="21"/>
      <c r="D12" s="18" t="str">
        <f>IF(D11="","Geen waarde ingevuld!",IF(D11&lt;&gt;0,"","Geen waarde ingevuld!"))</f>
        <v>Geen waarde ingevuld!</v>
      </c>
      <c r="E12" s="21"/>
      <c r="F12" s="21"/>
      <c r="G12" s="21"/>
      <c r="H12" s="21"/>
      <c r="I12" s="27"/>
      <c r="K12" s="1" t="s">
        <v>7</v>
      </c>
      <c r="L12">
        <v>32.06</v>
      </c>
      <c r="N12" t="s">
        <v>6</v>
      </c>
      <c r="P12">
        <f>L8+L9+(3*L10)</f>
        <v>101.07</v>
      </c>
    </row>
    <row r="13" spans="1:16" ht="12.75">
      <c r="A13" s="30"/>
      <c r="B13" s="9"/>
      <c r="C13" s="9"/>
      <c r="D13" s="9"/>
      <c r="E13" s="9"/>
      <c r="F13" s="9"/>
      <c r="G13" s="9"/>
      <c r="H13" s="9"/>
      <c r="I13" s="10"/>
      <c r="K13" s="1" t="s">
        <v>9</v>
      </c>
      <c r="L13">
        <v>24.32</v>
      </c>
      <c r="N13" t="s">
        <v>8</v>
      </c>
      <c r="P13">
        <f>+L9+(3*L10)</f>
        <v>61.98</v>
      </c>
    </row>
    <row r="14" spans="1:12" ht="12.75">
      <c r="A14" s="11"/>
      <c r="B14" s="31" t="s">
        <v>24</v>
      </c>
      <c r="C14" s="12"/>
      <c r="D14" s="12"/>
      <c r="E14" s="12"/>
      <c r="F14" s="12"/>
      <c r="G14" s="12"/>
      <c r="H14" s="12"/>
      <c r="I14" s="13"/>
      <c r="K14" s="1" t="s">
        <v>13</v>
      </c>
      <c r="L14">
        <v>40.08</v>
      </c>
    </row>
    <row r="15" spans="1:18" ht="12.75">
      <c r="A15" s="11"/>
      <c r="B15" s="12"/>
      <c r="C15" s="12"/>
      <c r="D15" s="12"/>
      <c r="E15" s="12"/>
      <c r="F15" s="12"/>
      <c r="G15" s="12"/>
      <c r="H15" s="12"/>
      <c r="I15" s="13"/>
      <c r="K15" s="1" t="s">
        <v>15</v>
      </c>
      <c r="L15">
        <v>35.45</v>
      </c>
      <c r="P15" t="s">
        <v>10</v>
      </c>
      <c r="Q15" t="s">
        <v>11</v>
      </c>
      <c r="R15" t="s">
        <v>12</v>
      </c>
    </row>
    <row r="16" spans="1:18" ht="12.75">
      <c r="A16" s="11"/>
      <c r="B16" s="12" t="s">
        <v>21</v>
      </c>
      <c r="C16" s="12"/>
      <c r="D16" s="32">
        <v>0</v>
      </c>
      <c r="E16" s="12" t="str">
        <f>"gram "&amp;B14&amp;" per"</f>
        <v>gram KNO3 per</v>
      </c>
      <c r="F16" s="12"/>
      <c r="G16" s="32">
        <v>0</v>
      </c>
      <c r="H16" s="38" t="s">
        <v>0</v>
      </c>
      <c r="I16" s="13"/>
      <c r="K16" s="1" t="s">
        <v>46</v>
      </c>
      <c r="L16">
        <v>22.99</v>
      </c>
      <c r="N16" t="s">
        <v>14</v>
      </c>
      <c r="P16" s="2">
        <f>+P12/P13</f>
        <v>1.6306873184898354</v>
      </c>
      <c r="Q16" s="2">
        <f>+P12/L8</f>
        <v>2.585571757482732</v>
      </c>
      <c r="R16" s="2">
        <f>+P12/L9</f>
        <v>7.214132762312634</v>
      </c>
    </row>
    <row r="17" spans="1:14" ht="12.75">
      <c r="A17" s="11"/>
      <c r="B17" s="12"/>
      <c r="C17" s="12"/>
      <c r="D17" s="18" t="str">
        <f>IF(D16="","Geen waarde ingevuld!",IF(D16&lt;&gt;0,"","Geen waarde ingevuld!"))</f>
        <v>Geen waarde ingevuld!</v>
      </c>
      <c r="E17" s="12"/>
      <c r="F17" s="12"/>
      <c r="G17" s="18" t="str">
        <f>IF(G16="","Geen waarde  ingevuld!",IF(G16&lt;&gt;0,"","Geen waarde ingevuld!"))</f>
        <v>Geen waarde ingevuld!</v>
      </c>
      <c r="H17" s="18"/>
      <c r="I17" s="13"/>
      <c r="N17" t="s">
        <v>38</v>
      </c>
    </row>
    <row r="18" spans="1:15" ht="12.75">
      <c r="A18" s="11"/>
      <c r="B18" s="8" t="s">
        <v>23</v>
      </c>
      <c r="C18" s="9"/>
      <c r="D18" s="9"/>
      <c r="E18" s="9"/>
      <c r="F18" s="9"/>
      <c r="G18" s="9"/>
      <c r="H18" s="10"/>
      <c r="I18" s="13"/>
      <c r="N18" s="3">
        <f>(P16*(D21-D20)/1000)*D11</f>
        <v>0</v>
      </c>
      <c r="O18" t="s">
        <v>17</v>
      </c>
    </row>
    <row r="19" spans="1:9" ht="12.75">
      <c r="A19" s="11"/>
      <c r="B19" s="11"/>
      <c r="C19" s="12"/>
      <c r="D19" s="12"/>
      <c r="E19" s="12"/>
      <c r="F19" s="12"/>
      <c r="G19" s="12"/>
      <c r="H19" s="13"/>
      <c r="I19" s="13"/>
    </row>
    <row r="20" spans="1:9" ht="12.75">
      <c r="A20" s="11"/>
      <c r="B20" s="14" t="s">
        <v>32</v>
      </c>
      <c r="C20" s="15"/>
      <c r="D20" s="16">
        <v>0</v>
      </c>
      <c r="E20" s="17" t="s">
        <v>42</v>
      </c>
      <c r="F20" s="18">
        <f>IF(D20&gt;D21,"Huidig gehalte is hoger dan gewenst gehalte !","")</f>
      </c>
      <c r="G20" s="12"/>
      <c r="H20" s="13"/>
      <c r="I20" s="13"/>
    </row>
    <row r="21" spans="1:9" ht="12.75">
      <c r="A21" s="11"/>
      <c r="B21" s="14" t="s">
        <v>31</v>
      </c>
      <c r="C21" s="15"/>
      <c r="D21" s="16">
        <v>0</v>
      </c>
      <c r="E21" s="17" t="s">
        <v>42</v>
      </c>
      <c r="F21" s="18">
        <f>IF(D20&gt;D21,"Dit is alleen  te realiseren dmv water verversen !","")</f>
      </c>
      <c r="G21" s="12"/>
      <c r="H21" s="13"/>
      <c r="I21" s="13"/>
    </row>
    <row r="22" spans="1:9" ht="12.75">
      <c r="A22" s="11"/>
      <c r="B22" s="11"/>
      <c r="C22" s="12"/>
      <c r="D22" s="12"/>
      <c r="E22" s="12"/>
      <c r="F22" s="12"/>
      <c r="G22" s="12"/>
      <c r="H22" s="13"/>
      <c r="I22" s="13"/>
    </row>
    <row r="23" spans="1:16" ht="12.75">
      <c r="A23" s="11"/>
      <c r="B23" s="11" t="s">
        <v>29</v>
      </c>
      <c r="C23" s="12"/>
      <c r="D23" s="19">
        <f>IF(D16=0,0,IF(G17&lt;&gt;"","",N18*G16/D16))</f>
        <v>0</v>
      </c>
      <c r="E23" s="12" t="s">
        <v>0</v>
      </c>
      <c r="F23" s="12"/>
      <c r="G23" s="12"/>
      <c r="H23" s="13"/>
      <c r="I23" s="13"/>
      <c r="N23" s="4" t="s">
        <v>41</v>
      </c>
      <c r="O23" s="4"/>
      <c r="P23" s="4"/>
    </row>
    <row r="24" spans="1:16" ht="12.75">
      <c r="A24" s="11"/>
      <c r="B24" s="20"/>
      <c r="C24" s="21"/>
      <c r="D24" s="21"/>
      <c r="E24" s="21"/>
      <c r="F24" s="22"/>
      <c r="G24" s="22"/>
      <c r="H24" s="23"/>
      <c r="I24" s="13"/>
      <c r="N24" s="41" t="s">
        <v>39</v>
      </c>
      <c r="O24" s="42"/>
      <c r="P24" s="42"/>
    </row>
    <row r="25" spans="1:16" ht="12.75">
      <c r="A25" s="34"/>
      <c r="B25" s="12"/>
      <c r="C25" s="12"/>
      <c r="D25" s="12"/>
      <c r="E25" s="12"/>
      <c r="F25" s="12"/>
      <c r="G25" s="12"/>
      <c r="H25" s="12"/>
      <c r="I25" s="13"/>
      <c r="N25" s="6" t="s">
        <v>40</v>
      </c>
      <c r="O25" s="7"/>
      <c r="P25" s="7"/>
    </row>
    <row r="26" spans="1:19" ht="12.75">
      <c r="A26" s="11"/>
      <c r="B26" s="8" t="s">
        <v>43</v>
      </c>
      <c r="C26" s="9"/>
      <c r="D26" s="9"/>
      <c r="E26" s="24"/>
      <c r="F26" s="9"/>
      <c r="G26" s="9"/>
      <c r="H26" s="10"/>
      <c r="I26" s="13"/>
      <c r="J26" s="1"/>
      <c r="S26" s="5"/>
    </row>
    <row r="27" spans="1:16" ht="12.75">
      <c r="A27" s="11"/>
      <c r="B27" s="11"/>
      <c r="C27" s="12"/>
      <c r="D27" s="12"/>
      <c r="E27" s="12"/>
      <c r="F27" s="12"/>
      <c r="G27" s="12"/>
      <c r="H27" s="13"/>
      <c r="I27" s="13"/>
      <c r="J27" s="1"/>
      <c r="N27" t="s">
        <v>19</v>
      </c>
      <c r="P27">
        <f>L7+(4*L10)</f>
        <v>94.93</v>
      </c>
    </row>
    <row r="28" spans="1:9" ht="12.75">
      <c r="A28" s="11"/>
      <c r="B28" s="14" t="s">
        <v>30</v>
      </c>
      <c r="C28" s="15"/>
      <c r="D28" s="16">
        <v>0</v>
      </c>
      <c r="E28" s="17" t="s">
        <v>0</v>
      </c>
      <c r="F28" s="12"/>
      <c r="G28" s="18"/>
      <c r="H28" s="25"/>
      <c r="I28" s="13"/>
    </row>
    <row r="29" spans="1:9" ht="12.75">
      <c r="A29" s="11"/>
      <c r="B29" s="11"/>
      <c r="C29" s="12"/>
      <c r="D29" s="12"/>
      <c r="E29" s="12"/>
      <c r="F29" s="12"/>
      <c r="G29" s="12"/>
      <c r="H29" s="13"/>
      <c r="I29" s="13"/>
    </row>
    <row r="30" spans="1:17" ht="12.75">
      <c r="A30" s="11"/>
      <c r="B30" s="11" t="s">
        <v>45</v>
      </c>
      <c r="C30" s="12"/>
      <c r="D30" s="19">
        <f>IF(D11=0,0,IF(G16=0,0,((D28*D16/G16)*1000/P16)/D11))</f>
        <v>0</v>
      </c>
      <c r="E30" s="17" t="s">
        <v>42</v>
      </c>
      <c r="F30" s="12"/>
      <c r="G30" s="35"/>
      <c r="H30" s="26"/>
      <c r="I30" s="13"/>
      <c r="N30" t="s">
        <v>18</v>
      </c>
      <c r="P30">
        <f>L8+(2*L11)+L7+(4*L10)</f>
        <v>136.036</v>
      </c>
      <c r="Q30" s="2">
        <f>+P30/P27</f>
        <v>1.4330137996418413</v>
      </c>
    </row>
    <row r="31" spans="1:17" ht="12.75">
      <c r="A31" s="11"/>
      <c r="B31" s="20"/>
      <c r="C31" s="21"/>
      <c r="D31" s="21"/>
      <c r="E31" s="21"/>
      <c r="F31" s="21"/>
      <c r="G31" s="21"/>
      <c r="H31" s="27"/>
      <c r="I31" s="13"/>
      <c r="N31" t="s">
        <v>36</v>
      </c>
      <c r="O31" t="str">
        <f>+K35</f>
        <v>K2HPO4</v>
      </c>
      <c r="P31">
        <f>+L8*2+L11+L7+L10*4</f>
        <v>174.118</v>
      </c>
      <c r="Q31">
        <f>P31/P27</f>
        <v>1.8341725481934055</v>
      </c>
    </row>
    <row r="32" spans="1:17" ht="12.75">
      <c r="A32" s="20"/>
      <c r="B32" s="21"/>
      <c r="C32" s="21"/>
      <c r="D32" s="21"/>
      <c r="E32" s="21"/>
      <c r="F32" s="21"/>
      <c r="G32" s="21"/>
      <c r="H32" s="21"/>
      <c r="I32" s="27"/>
      <c r="N32" t="s">
        <v>37</v>
      </c>
      <c r="O32" t="str">
        <f>+K36</f>
        <v>K3PO4</v>
      </c>
      <c r="P32">
        <f>+L8*3+L7+L10*4</f>
        <v>212.20000000000002</v>
      </c>
      <c r="Q32">
        <f>P32/P27</f>
        <v>2.23533129674497</v>
      </c>
    </row>
    <row r="33" spans="1:17" ht="12.75">
      <c r="A33" s="30"/>
      <c r="B33" s="9"/>
      <c r="C33" s="9"/>
      <c r="D33" s="9"/>
      <c r="E33" s="9"/>
      <c r="F33" s="9"/>
      <c r="G33" s="9"/>
      <c r="H33" s="9"/>
      <c r="I33" s="10"/>
      <c r="K33" s="4" t="s">
        <v>35</v>
      </c>
      <c r="N33" t="s">
        <v>48</v>
      </c>
      <c r="P33">
        <f>3*L16+P27</f>
        <v>163.9</v>
      </c>
      <c r="Q33" s="2">
        <f>+P33/P27</f>
        <v>1.7265353418308227</v>
      </c>
    </row>
    <row r="34" spans="1:11" ht="12.75">
      <c r="A34" s="11"/>
      <c r="B34" s="40" t="s">
        <v>25</v>
      </c>
      <c r="C34" s="12"/>
      <c r="D34" s="12"/>
      <c r="E34" s="12"/>
      <c r="F34" s="12"/>
      <c r="G34" s="12"/>
      <c r="H34" s="12"/>
      <c r="I34" s="13"/>
      <c r="K34" t="s">
        <v>25</v>
      </c>
    </row>
    <row r="35" spans="1:11" ht="12.75">
      <c r="A35" s="11"/>
      <c r="B35" s="12"/>
      <c r="C35" s="12"/>
      <c r="D35" s="12"/>
      <c r="E35" s="12"/>
      <c r="F35" s="12"/>
      <c r="G35" s="12"/>
      <c r="H35" s="12"/>
      <c r="I35" s="13"/>
      <c r="K35" t="s">
        <v>27</v>
      </c>
    </row>
    <row r="36" spans="1:16" ht="12.75">
      <c r="A36" s="11"/>
      <c r="B36" s="12" t="s">
        <v>21</v>
      </c>
      <c r="C36" s="12"/>
      <c r="D36" s="32">
        <v>0</v>
      </c>
      <c r="E36" s="12" t="str">
        <f>"gram "&amp;B34&amp;" per"</f>
        <v>gram KH2PO4 per</v>
      </c>
      <c r="F36" s="12"/>
      <c r="G36" s="32">
        <v>0</v>
      </c>
      <c r="H36" s="38" t="s">
        <v>0</v>
      </c>
      <c r="I36" s="13"/>
      <c r="K36" t="s">
        <v>28</v>
      </c>
      <c r="N36" t="str">
        <f>"verhouding "&amp;B34&amp;"/PO4"</f>
        <v>verhouding KH2PO4/PO4</v>
      </c>
      <c r="P36" s="39">
        <f>IF(B34=K34,Q30,IF(B34=K35,Q31,IF(B34=K36,Q32,Q33)))</f>
        <v>1.4330137996418413</v>
      </c>
    </row>
    <row r="37" spans="1:14" ht="12.75">
      <c r="A37" s="11"/>
      <c r="B37" s="12"/>
      <c r="C37" s="12"/>
      <c r="D37" s="18" t="str">
        <f>IF(D36="","Geen waarde ingevuld!",IF(D36&lt;&gt;0,"","Geen waarde ingevuld!"))</f>
        <v>Geen waarde ingevuld!</v>
      </c>
      <c r="E37" s="12"/>
      <c r="F37" s="12"/>
      <c r="G37" s="18" t="str">
        <f>IF(G36="","Geen waarde  ingevuld!",IF(G36&lt;&gt;0,"","Geen waarde ingevuld!"))</f>
        <v>Geen waarde ingevuld!</v>
      </c>
      <c r="H37" s="18"/>
      <c r="I37" s="13"/>
      <c r="K37" t="s">
        <v>47</v>
      </c>
      <c r="N37" t="s">
        <v>38</v>
      </c>
    </row>
    <row r="38" spans="1:15" ht="12.75">
      <c r="A38" s="11"/>
      <c r="B38" s="8" t="s">
        <v>23</v>
      </c>
      <c r="C38" s="9"/>
      <c r="D38" s="9"/>
      <c r="E38" s="9"/>
      <c r="F38" s="9"/>
      <c r="G38" s="9"/>
      <c r="H38" s="10"/>
      <c r="I38" s="13"/>
      <c r="N38" s="3">
        <f>(P36*(D41-D40)/1000)*D11</f>
        <v>0</v>
      </c>
      <c r="O38" t="s">
        <v>20</v>
      </c>
    </row>
    <row r="39" spans="1:9" ht="12.75">
      <c r="A39" s="11"/>
      <c r="B39" s="11"/>
      <c r="C39" s="12"/>
      <c r="D39" s="12"/>
      <c r="E39" s="12"/>
      <c r="F39" s="12"/>
      <c r="G39" s="12"/>
      <c r="H39" s="13"/>
      <c r="I39" s="13"/>
    </row>
    <row r="40" spans="1:9" ht="12.75">
      <c r="A40" s="11"/>
      <c r="B40" s="14" t="s">
        <v>34</v>
      </c>
      <c r="C40" s="15"/>
      <c r="D40" s="16">
        <v>0</v>
      </c>
      <c r="E40" s="17" t="s">
        <v>42</v>
      </c>
      <c r="F40" s="18">
        <f>IF(D40&gt;D41,"Huidig gehalte is hoger dan gewenst gehalte !","")</f>
      </c>
      <c r="G40" s="12"/>
      <c r="H40" s="13"/>
      <c r="I40" s="13"/>
    </row>
    <row r="41" spans="1:9" ht="12.75">
      <c r="A41" s="11"/>
      <c r="B41" s="14" t="s">
        <v>33</v>
      </c>
      <c r="C41" s="15"/>
      <c r="D41" s="16">
        <v>0</v>
      </c>
      <c r="E41" s="17" t="s">
        <v>42</v>
      </c>
      <c r="F41" s="18">
        <f>IF(D40&gt;D41,"Dit is alleen  te realiseren dmv water verversen !","")</f>
      </c>
      <c r="G41" s="12"/>
      <c r="H41" s="13"/>
      <c r="I41" s="13"/>
    </row>
    <row r="42" spans="1:9" ht="12.75">
      <c r="A42" s="11"/>
      <c r="B42" s="11"/>
      <c r="C42" s="12"/>
      <c r="D42" s="12"/>
      <c r="E42" s="12"/>
      <c r="F42" s="12"/>
      <c r="G42" s="12"/>
      <c r="H42" s="13"/>
      <c r="I42" s="13"/>
    </row>
    <row r="43" spans="1:9" ht="12.75">
      <c r="A43" s="11"/>
      <c r="B43" s="11" t="s">
        <v>29</v>
      </c>
      <c r="C43" s="12"/>
      <c r="D43" s="19">
        <f>IF(D36=0,0,IF(G37&lt;&gt;"","",N38*G36/D36))</f>
        <v>0</v>
      </c>
      <c r="E43" s="12" t="s">
        <v>0</v>
      </c>
      <c r="F43" s="12"/>
      <c r="G43" s="12"/>
      <c r="H43" s="13"/>
      <c r="I43" s="33"/>
    </row>
    <row r="44" spans="1:9" ht="12.75">
      <c r="A44" s="11"/>
      <c r="B44" s="20"/>
      <c r="C44" s="21"/>
      <c r="D44" s="21"/>
      <c r="E44" s="21"/>
      <c r="F44" s="22"/>
      <c r="G44" s="22"/>
      <c r="H44" s="23"/>
      <c r="I44" s="33"/>
    </row>
    <row r="45" spans="1:9" ht="12.75">
      <c r="A45" s="34"/>
      <c r="B45" s="12"/>
      <c r="C45" s="12"/>
      <c r="D45" s="12"/>
      <c r="E45" s="12"/>
      <c r="F45" s="12"/>
      <c r="G45" s="12"/>
      <c r="H45" s="12"/>
      <c r="I45" s="13"/>
    </row>
    <row r="46" spans="1:9" ht="12.75">
      <c r="A46" s="11"/>
      <c r="B46" s="8" t="s">
        <v>43</v>
      </c>
      <c r="C46" s="9"/>
      <c r="D46" s="9"/>
      <c r="E46" s="24"/>
      <c r="F46" s="9"/>
      <c r="G46" s="9"/>
      <c r="H46" s="10"/>
      <c r="I46" s="13"/>
    </row>
    <row r="47" spans="1:9" ht="12.75">
      <c r="A47" s="11"/>
      <c r="B47" s="11"/>
      <c r="C47" s="12"/>
      <c r="D47" s="12"/>
      <c r="E47" s="12"/>
      <c r="F47" s="12"/>
      <c r="G47" s="12"/>
      <c r="H47" s="13"/>
      <c r="I47" s="13"/>
    </row>
    <row r="48" spans="1:9" ht="12.75">
      <c r="A48" s="11"/>
      <c r="B48" s="14" t="s">
        <v>30</v>
      </c>
      <c r="C48" s="15"/>
      <c r="D48" s="16">
        <v>0</v>
      </c>
      <c r="E48" s="17" t="s">
        <v>0</v>
      </c>
      <c r="F48" s="12"/>
      <c r="G48" s="18"/>
      <c r="H48" s="25"/>
      <c r="I48" s="13"/>
    </row>
    <row r="49" spans="1:9" ht="12.75">
      <c r="A49" s="11"/>
      <c r="B49" s="11"/>
      <c r="C49" s="12"/>
      <c r="D49" s="12"/>
      <c r="E49" s="12"/>
      <c r="F49" s="12"/>
      <c r="G49" s="12"/>
      <c r="H49" s="13"/>
      <c r="I49" s="13"/>
    </row>
    <row r="50" spans="1:9" ht="12.75">
      <c r="A50" s="11"/>
      <c r="B50" s="11" t="s">
        <v>44</v>
      </c>
      <c r="C50" s="12"/>
      <c r="D50" s="19">
        <f>IF(D11=0,0,IF(G36=0,0,((D48*D36/G36)*1000/P36)/D11))</f>
        <v>0</v>
      </c>
      <c r="E50" s="17" t="s">
        <v>42</v>
      </c>
      <c r="F50" s="12"/>
      <c r="G50" s="35"/>
      <c r="H50" s="26"/>
      <c r="I50" s="26"/>
    </row>
    <row r="51" spans="1:9" ht="12.75">
      <c r="A51" s="11"/>
      <c r="B51" s="20"/>
      <c r="C51" s="21"/>
      <c r="D51" s="28"/>
      <c r="E51" s="29"/>
      <c r="F51" s="21"/>
      <c r="G51" s="21"/>
      <c r="H51" s="27"/>
      <c r="I51" s="13"/>
    </row>
    <row r="52" spans="1:9" ht="12.75">
      <c r="A52" s="20"/>
      <c r="B52" s="21"/>
      <c r="C52" s="21"/>
      <c r="D52" s="28"/>
      <c r="E52" s="28"/>
      <c r="F52" s="21"/>
      <c r="G52" s="21"/>
      <c r="H52" s="21"/>
      <c r="I52" s="27"/>
    </row>
    <row r="53" spans="1:9" ht="12.75" hidden="1">
      <c r="A53" s="20"/>
      <c r="B53" s="21"/>
      <c r="C53" s="21"/>
      <c r="D53" s="21"/>
      <c r="E53" s="21"/>
      <c r="F53" s="21"/>
      <c r="G53" s="21"/>
      <c r="H53" s="21"/>
      <c r="I53" s="27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</sheetData>
  <sheetProtection/>
  <mergeCells count="1">
    <mergeCell ref="N24:P24"/>
  </mergeCells>
  <dataValidations count="2">
    <dataValidation showInputMessage="1" showErrorMessage="1" sqref="D11"/>
    <dataValidation type="list" allowBlank="1" showInputMessage="1" showErrorMessage="1" sqref="B34">
      <formula1>$K$34:$K$37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Aquaplant Exchange NO3/PO4 Calculator</dc:title>
  <dc:subject/>
  <dc:creator>Rob</dc:creator>
  <cp:keywords/>
  <dc:description/>
  <cp:lastModifiedBy>Robert</cp:lastModifiedBy>
  <dcterms:created xsi:type="dcterms:W3CDTF">2006-01-11T11:23:57Z</dcterms:created>
  <dcterms:modified xsi:type="dcterms:W3CDTF">2012-07-09T05:17:26Z</dcterms:modified>
  <cp:category/>
  <cp:version/>
  <cp:contentType/>
  <cp:contentStatus/>
</cp:coreProperties>
</file>